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2" activeTab="2"/>
  </bookViews>
  <sheets>
    <sheet name="Sheet1" sheetId="1" state="hidden" r:id="rId1"/>
    <sheet name="Sheet2" sheetId="2" state="hidden" r:id="rId2"/>
    <sheet name="控制价" sheetId="4" r:id="rId3"/>
    <sheet name="清单" sheetId="5" r:id="rId4"/>
  </sheets>
  <calcPr calcId="144525"/>
</workbook>
</file>

<file path=xl/sharedStrings.xml><?xml version="1.0" encoding="utf-8"?>
<sst xmlns="http://schemas.openxmlformats.org/spreadsheetml/2006/main" count="187" uniqueCount="73">
  <si>
    <t>垂直机械</t>
  </si>
  <si>
    <t>型号</t>
  </si>
  <si>
    <t>月租</t>
  </si>
  <si>
    <t>工人工资
（大塔吊24小时含两司机、4指挥，小塔吊16小时包干/电梯司机工作9小时，超出35/元/小时）</t>
  </si>
  <si>
    <t>数量</t>
  </si>
  <si>
    <t>租期</t>
  </si>
  <si>
    <t>支腿</t>
  </si>
  <si>
    <t>进及退场安装费</t>
  </si>
  <si>
    <t>不含税合计</t>
  </si>
  <si>
    <t>税金（9%）</t>
  </si>
  <si>
    <t>含税合计</t>
  </si>
  <si>
    <t>安装高度</t>
  </si>
  <si>
    <t>品牌</t>
  </si>
  <si>
    <t>备注</t>
  </si>
  <si>
    <t>塔吊</t>
  </si>
  <si>
    <t>T1200-64Q</t>
  </si>
  <si>
    <t>标塔</t>
  </si>
  <si>
    <t>中联</t>
  </si>
  <si>
    <t>施工电梯</t>
  </si>
  <si>
    <t>SC200/200G</t>
  </si>
  <si>
    <t>特威</t>
  </si>
  <si>
    <t>含税总金额</t>
  </si>
  <si>
    <t>司机/台</t>
  </si>
  <si>
    <t>指挥</t>
  </si>
  <si>
    <t>9小时工作</t>
  </si>
  <si>
    <t>16小时包干/台</t>
  </si>
  <si>
    <t>24小时包干/台</t>
  </si>
  <si>
    <t>加班工资</t>
  </si>
  <si>
    <t>35/元/人</t>
  </si>
  <si>
    <t>9小时工作（双笼）</t>
  </si>
  <si>
    <t>垂直机械费用</t>
  </si>
  <si>
    <t>租金合计</t>
  </si>
  <si>
    <t>工人工资费用</t>
  </si>
  <si>
    <t>工作时长</t>
  </si>
  <si>
    <t>月工资</t>
  </si>
  <si>
    <t>人数</t>
  </si>
  <si>
    <t>司机</t>
  </si>
  <si>
    <t>电梯司机</t>
  </si>
  <si>
    <t>塔吊租赁费用</t>
  </si>
  <si>
    <t>工人工资暂按16小时工作制计取费用</t>
  </si>
  <si>
    <t>含税合计（9%）</t>
  </si>
  <si>
    <t>备注：</t>
  </si>
  <si>
    <t>1、甲方提前两个工作日通知塔吊单位启用9/16/24小时现场塔吊作业时间，需保持连续作业至下一次发出更换工作时长指令，如启用9/16小时工作制时，超出规定的工作时长，工人加班工资按35元/人计取。</t>
  </si>
  <si>
    <t>/</t>
  </si>
  <si>
    <t>2、塔吊单位需保证现场每台塔吊配备一个司机、两个指挥，每个人货梯配备两个司机；</t>
  </si>
  <si>
    <t>3、塔吊单位负责1200-64塔吊安装及拆卸100吨汽车吊，6545安装、拆卸时50吨汽车吊，超出部分按实际情况协商解决。</t>
  </si>
  <si>
    <t>4、进退场安拆费包含塔吊运输、安装、拆卸、顶升、检测、维修、保养；</t>
  </si>
  <si>
    <t>4、塔吊单位需配合现场相关部门检查、检测等一系列工作</t>
  </si>
  <si>
    <t>市民服务中心三期机械租赁预算控制价</t>
  </si>
  <si>
    <t>配置要求</t>
  </si>
  <si>
    <t>租赁台数</t>
  </si>
  <si>
    <t>租期
（暂定）</t>
  </si>
  <si>
    <t>月租/
月人工费</t>
  </si>
  <si>
    <t>T1200-64Q
安装高度：标塔
品牌：中联</t>
  </si>
  <si>
    <t>租金</t>
  </si>
  <si>
    <t>9小时包干</t>
  </si>
  <si>
    <r>
      <rPr>
        <sz val="11"/>
        <color theme="1"/>
        <rFont val="宋体"/>
        <charset val="134"/>
        <scheme val="minor"/>
      </rPr>
      <t>1.塔吊运转需保证配备一个司机、两个指挥；
2.超出规定的工作时长，加班工资按</t>
    </r>
    <r>
      <rPr>
        <sz val="11"/>
        <color rgb="FFFF0000"/>
        <rFont val="宋体"/>
        <charset val="134"/>
        <scheme val="minor"/>
      </rPr>
      <t>30</t>
    </r>
    <r>
      <rPr>
        <sz val="11"/>
        <color theme="1"/>
        <rFont val="宋体"/>
        <charset val="134"/>
        <scheme val="minor"/>
      </rPr>
      <t>元/人/小时计取；
3.包干时间暂定，具体以甲方通知启用（终止）9/16/24小时作业时间为准，发出指令后需保持连续作业直至下一次发出更换工作时长指令。</t>
    </r>
  </si>
  <si>
    <t>16小时包干</t>
  </si>
  <si>
    <t>24小时包干</t>
  </si>
  <si>
    <t>进退场费</t>
  </si>
  <si>
    <t>6515
安装高度：46米
品牌：中联</t>
  </si>
  <si>
    <t>施工电梯
（双笼）</t>
  </si>
  <si>
    <t xml:space="preserve">SC200/200G
安装高度：35米
品牌：特威
</t>
  </si>
  <si>
    <r>
      <rPr>
        <sz val="11"/>
        <color theme="1"/>
        <rFont val="宋体"/>
        <charset val="134"/>
        <scheme val="minor"/>
      </rPr>
      <t>1.电梯运转需保证同时配备2个司机；
2.超出规定的工作时长，加班工资按</t>
    </r>
    <r>
      <rPr>
        <sz val="11"/>
        <color rgb="FFFF0000"/>
        <rFont val="宋体"/>
        <charset val="134"/>
        <scheme val="minor"/>
      </rPr>
      <t>25元</t>
    </r>
    <r>
      <rPr>
        <sz val="11"/>
        <color theme="1"/>
        <rFont val="宋体"/>
        <charset val="134"/>
        <scheme val="minor"/>
      </rPr>
      <t>/人/小时计取；
3.包干时间暂定，具体以甲方通知启用（终止）9/16/24小时作业时间为准，发出指令后需保持连续作业直至下一次发出更换工作时长指令。</t>
    </r>
  </si>
  <si>
    <t>1、基础预埋时间暂定2022年11月5日，安装及一次升塔至独立高度/使用高度时间暂定为2022年11月20日（具体实际使用时间以项目部通知为准）；</t>
  </si>
  <si>
    <t>2、加班时间以经项目部管理人员确认的加班时间确认单为准；</t>
  </si>
  <si>
    <t>5、塔吊单位需配合现场相关部门检查、检测等一系列工作</t>
  </si>
  <si>
    <t>6、春节七天免收租赁设备租赁费；</t>
  </si>
  <si>
    <t>6、甲方提供住宿。</t>
  </si>
  <si>
    <t>市民服务中心三期机械租赁清单</t>
  </si>
  <si>
    <t>1、计租时间</t>
  </si>
  <si>
    <t>春节</t>
  </si>
  <si>
    <t>2、加班时间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</si>
</sst>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E20" sqref="E20"/>
    </sheetView>
  </sheetViews>
  <sheetFormatPr defaultColWidth="9" defaultRowHeight="14.4"/>
  <cols>
    <col min="1" max="1" width="16.3796296296296" customWidth="1"/>
    <col min="2" max="2" width="10.8888888888889" customWidth="1"/>
    <col min="3" max="3" width="8.88888888888889" customWidth="1"/>
    <col min="4" max="4" width="24.6666666666667" customWidth="1"/>
    <col min="5" max="5" width="12.8888888888889"/>
  </cols>
  <sheetData>
    <row r="1" s="1" customFormat="1" ht="73" customHeight="1" spans="1:14">
      <c r="A1" s="2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="1" customFormat="1" spans="1:14">
      <c r="A2" s="3" t="s">
        <v>14</v>
      </c>
      <c r="B2" s="24" t="s">
        <v>15</v>
      </c>
      <c r="C2" s="7">
        <v>135000</v>
      </c>
      <c r="D2" s="7">
        <v>43000</v>
      </c>
      <c r="E2" s="3">
        <v>1</v>
      </c>
      <c r="F2" s="7">
        <v>15</v>
      </c>
      <c r="G2" s="7">
        <v>50000</v>
      </c>
      <c r="H2" s="7">
        <v>300000</v>
      </c>
      <c r="I2" s="7">
        <f>+(C2+D2)*E2*F2+G2+H2</f>
        <v>3020000</v>
      </c>
      <c r="J2" s="7">
        <f>+I2*0.09</f>
        <v>271800</v>
      </c>
      <c r="K2" s="7">
        <f>+I2+J2</f>
        <v>3291800</v>
      </c>
      <c r="L2" s="3" t="s">
        <v>16</v>
      </c>
      <c r="M2" s="3" t="s">
        <v>17</v>
      </c>
      <c r="N2" s="3"/>
    </row>
    <row r="3" s="1" customFormat="1" spans="1:14">
      <c r="A3" s="3"/>
      <c r="B3" s="24">
        <v>6515</v>
      </c>
      <c r="C3" s="7">
        <v>23000</v>
      </c>
      <c r="D3" s="7">
        <v>36000</v>
      </c>
      <c r="E3" s="3">
        <v>2</v>
      </c>
      <c r="F3" s="7">
        <v>15</v>
      </c>
      <c r="G3" s="7"/>
      <c r="H3" s="7">
        <v>55000</v>
      </c>
      <c r="I3" s="7">
        <f>+(C3+D3)*E3*F3+G3+H3</f>
        <v>1825000</v>
      </c>
      <c r="J3" s="7">
        <f>+I3*0.09</f>
        <v>164250</v>
      </c>
      <c r="K3" s="7">
        <f>+I3+J3</f>
        <v>1989250</v>
      </c>
      <c r="L3" s="3">
        <v>46</v>
      </c>
      <c r="M3" s="3" t="s">
        <v>17</v>
      </c>
      <c r="N3" s="3"/>
    </row>
    <row r="4" s="1" customFormat="1" spans="1:14">
      <c r="A4" s="3" t="s">
        <v>18</v>
      </c>
      <c r="B4" s="24" t="s">
        <v>19</v>
      </c>
      <c r="C4" s="7">
        <v>11000</v>
      </c>
      <c r="D4" s="7">
        <v>12000</v>
      </c>
      <c r="E4" s="3">
        <v>2</v>
      </c>
      <c r="F4" s="7">
        <v>6</v>
      </c>
      <c r="G4" s="7"/>
      <c r="H4" s="7">
        <v>40000</v>
      </c>
      <c r="I4" s="7">
        <f>+(C4+D4)*E4*F4+G4+H4*2</f>
        <v>356000</v>
      </c>
      <c r="J4" s="7">
        <f>+I4*0.09</f>
        <v>32040</v>
      </c>
      <c r="K4" s="7">
        <f>+I4+J4</f>
        <v>388040</v>
      </c>
      <c r="L4" s="3">
        <v>32</v>
      </c>
      <c r="M4" s="3" t="s">
        <v>20</v>
      </c>
      <c r="N4" s="3"/>
    </row>
    <row r="5" s="1" customFormat="1" spans="1:14">
      <c r="A5" s="3"/>
      <c r="B5" s="24" t="s">
        <v>19</v>
      </c>
      <c r="C5" s="7">
        <v>11000</v>
      </c>
      <c r="D5" s="7">
        <v>12000</v>
      </c>
      <c r="E5" s="3">
        <v>2</v>
      </c>
      <c r="F5" s="7">
        <v>6</v>
      </c>
      <c r="G5" s="7"/>
      <c r="H5" s="7">
        <v>40000</v>
      </c>
      <c r="I5" s="7">
        <f>+(C5+D5)*E5*F5+G5+H5*2</f>
        <v>356000</v>
      </c>
      <c r="J5" s="7">
        <f>+I5*0.09</f>
        <v>32040</v>
      </c>
      <c r="K5" s="7">
        <f>+I5+J5</f>
        <v>388040</v>
      </c>
      <c r="L5" s="3">
        <v>25</v>
      </c>
      <c r="M5" s="3" t="s">
        <v>20</v>
      </c>
      <c r="N5" s="3"/>
    </row>
    <row r="6" s="1" customFormat="1" spans="1:14">
      <c r="A6" s="26" t="s">
        <v>21</v>
      </c>
      <c r="B6" s="27"/>
      <c r="C6" s="27"/>
      <c r="D6" s="27"/>
      <c r="E6" s="27"/>
      <c r="F6" s="27"/>
      <c r="G6" s="27"/>
      <c r="H6" s="27"/>
      <c r="I6" s="27"/>
      <c r="J6" s="28"/>
      <c r="K6" s="35">
        <f>SUM(K2:K5)</f>
        <v>6057130</v>
      </c>
      <c r="L6" s="3"/>
      <c r="M6" s="3"/>
      <c r="N6" s="3"/>
    </row>
    <row r="8" spans="1:3">
      <c r="A8" t="s">
        <v>14</v>
      </c>
      <c r="B8" s="21" t="s">
        <v>22</v>
      </c>
      <c r="C8" s="21" t="s">
        <v>23</v>
      </c>
    </row>
    <row r="9" spans="1:3">
      <c r="A9" t="s">
        <v>24</v>
      </c>
      <c r="B9" s="21">
        <v>7500</v>
      </c>
      <c r="C9" s="21">
        <v>6500</v>
      </c>
    </row>
    <row r="10" spans="1:3">
      <c r="A10" t="s">
        <v>25</v>
      </c>
      <c r="B10" s="21">
        <v>36000</v>
      </c>
      <c r="C10" s="21"/>
    </row>
    <row r="11" spans="1:3">
      <c r="A11" t="s">
        <v>26</v>
      </c>
      <c r="B11" s="21">
        <v>43000</v>
      </c>
      <c r="C11" s="21"/>
    </row>
    <row r="12" spans="1:3">
      <c r="A12" t="s">
        <v>27</v>
      </c>
      <c r="B12" s="21" t="s">
        <v>28</v>
      </c>
      <c r="C12" s="21"/>
    </row>
    <row r="13" spans="1:3">
      <c r="A13" t="s">
        <v>18</v>
      </c>
      <c r="B13" s="21" t="s">
        <v>22</v>
      </c>
      <c r="C13" s="21"/>
    </row>
    <row r="14" spans="1:3">
      <c r="A14" t="s">
        <v>29</v>
      </c>
      <c r="B14" s="21">
        <f>6000*2</f>
        <v>12000</v>
      </c>
      <c r="C14" s="21"/>
    </row>
    <row r="15" spans="1:3">
      <c r="A15" t="s">
        <v>25</v>
      </c>
      <c r="B15" s="21">
        <f>10000*2</f>
        <v>20000</v>
      </c>
      <c r="C15" s="21"/>
    </row>
    <row r="16" spans="1:3">
      <c r="A16" t="s">
        <v>26</v>
      </c>
      <c r="B16" s="21">
        <f>16000*2</f>
        <v>32000</v>
      </c>
      <c r="C16" s="21"/>
    </row>
    <row r="17" spans="1:3">
      <c r="A17" t="s">
        <v>27</v>
      </c>
      <c r="B17" s="21" t="s">
        <v>28</v>
      </c>
      <c r="C17" s="21"/>
    </row>
  </sheetData>
  <mergeCells count="6">
    <mergeCell ref="A6:J6"/>
    <mergeCell ref="B10:C10"/>
    <mergeCell ref="B11:C11"/>
    <mergeCell ref="A2:A3"/>
    <mergeCell ref="A4:A5"/>
    <mergeCell ref="N2:N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selection activeCell="E20" sqref="E20"/>
    </sheetView>
  </sheetViews>
  <sheetFormatPr defaultColWidth="9" defaultRowHeight="14.4"/>
  <cols>
    <col min="1" max="1" width="21" customWidth="1"/>
    <col min="2" max="2" width="14" customWidth="1"/>
    <col min="3" max="3" width="13.1296296296296" customWidth="1"/>
    <col min="9" max="9" width="11.3796296296296" customWidth="1"/>
    <col min="14" max="14" width="12.6296296296296"/>
  </cols>
  <sheetData>
    <row r="1" s="1" customFormat="1" ht="73" customHeight="1" spans="1:12">
      <c r="A1" s="23" t="s">
        <v>30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31</v>
      </c>
      <c r="G1" s="3" t="s">
        <v>6</v>
      </c>
      <c r="H1" s="4" t="s">
        <v>7</v>
      </c>
      <c r="I1" s="4" t="s">
        <v>8</v>
      </c>
      <c r="J1" s="3" t="s">
        <v>11</v>
      </c>
      <c r="K1" s="3" t="s">
        <v>12</v>
      </c>
      <c r="L1" s="3" t="s">
        <v>13</v>
      </c>
    </row>
    <row r="2" s="1" customFormat="1" spans="1:12">
      <c r="A2" s="3" t="s">
        <v>14</v>
      </c>
      <c r="B2" s="24" t="s">
        <v>15</v>
      </c>
      <c r="C2" s="7">
        <v>135000</v>
      </c>
      <c r="D2" s="3">
        <v>1</v>
      </c>
      <c r="E2" s="7">
        <v>15</v>
      </c>
      <c r="F2" s="7">
        <f>+C2*D2*E2</f>
        <v>2025000</v>
      </c>
      <c r="G2" s="7">
        <v>50000</v>
      </c>
      <c r="H2" s="7">
        <v>300000</v>
      </c>
      <c r="I2" s="7">
        <f>+F2+G2+H2</f>
        <v>2375000</v>
      </c>
      <c r="J2" s="3" t="s">
        <v>16</v>
      </c>
      <c r="K2" s="3" t="s">
        <v>17</v>
      </c>
      <c r="L2" s="3"/>
    </row>
    <row r="3" s="1" customFormat="1" spans="1:12">
      <c r="A3" s="3"/>
      <c r="B3" s="24">
        <v>6515</v>
      </c>
      <c r="C3" s="7">
        <v>23000</v>
      </c>
      <c r="D3" s="3">
        <v>2</v>
      </c>
      <c r="E3" s="7">
        <v>15</v>
      </c>
      <c r="F3" s="7">
        <f>+C3*D3*E3</f>
        <v>690000</v>
      </c>
      <c r="G3" s="7"/>
      <c r="H3" s="7">
        <v>80000</v>
      </c>
      <c r="I3" s="7">
        <f>+F3+G3+H3</f>
        <v>770000</v>
      </c>
      <c r="J3" s="3">
        <v>46</v>
      </c>
      <c r="K3" s="3" t="s">
        <v>17</v>
      </c>
      <c r="L3" s="3"/>
    </row>
    <row r="4" s="1" customFormat="1" spans="1:12">
      <c r="A4" s="3" t="s">
        <v>18</v>
      </c>
      <c r="B4" s="24" t="s">
        <v>19</v>
      </c>
      <c r="C4" s="7">
        <v>11000</v>
      </c>
      <c r="D4" s="3">
        <v>2</v>
      </c>
      <c r="E4" s="7">
        <v>6</v>
      </c>
      <c r="F4" s="7">
        <f>+C4*D4*E4</f>
        <v>132000</v>
      </c>
      <c r="G4" s="7"/>
      <c r="H4" s="7">
        <v>40000</v>
      </c>
      <c r="I4" s="7">
        <f>+F4+G4+H4</f>
        <v>172000</v>
      </c>
      <c r="J4" s="3">
        <v>32</v>
      </c>
      <c r="K4" s="3" t="s">
        <v>20</v>
      </c>
      <c r="L4" s="3"/>
    </row>
    <row r="5" s="1" customFormat="1" spans="1:12">
      <c r="A5" s="3"/>
      <c r="B5" s="24" t="s">
        <v>19</v>
      </c>
      <c r="C5" s="7">
        <v>11000</v>
      </c>
      <c r="D5" s="3">
        <v>2</v>
      </c>
      <c r="E5" s="7">
        <v>6</v>
      </c>
      <c r="F5" s="7">
        <f>+C5*D5*E5</f>
        <v>132000</v>
      </c>
      <c r="G5" s="7"/>
      <c r="H5" s="7">
        <v>40000</v>
      </c>
      <c r="I5" s="7">
        <f>+F5+G5+H5</f>
        <v>172000</v>
      </c>
      <c r="J5" s="3">
        <v>25</v>
      </c>
      <c r="K5" s="3" t="s">
        <v>20</v>
      </c>
      <c r="L5" s="3"/>
    </row>
    <row r="6" s="1" customFormat="1" spans="1:12">
      <c r="A6" s="3" t="s">
        <v>8</v>
      </c>
      <c r="B6" s="3"/>
      <c r="C6" s="3"/>
      <c r="D6" s="3"/>
      <c r="E6" s="3"/>
      <c r="F6" s="3"/>
      <c r="G6" s="3"/>
      <c r="H6" s="3"/>
      <c r="I6" s="7">
        <f>SUM(I2:I5)</f>
        <v>3489000</v>
      </c>
      <c r="J6" s="3"/>
      <c r="K6" s="3"/>
      <c r="L6" s="3"/>
    </row>
    <row r="7" s="1" customFormat="1" spans="1:12">
      <c r="A7" s="3" t="s">
        <v>9</v>
      </c>
      <c r="B7" s="3"/>
      <c r="C7" s="3"/>
      <c r="D7" s="3"/>
      <c r="E7" s="3"/>
      <c r="F7" s="3"/>
      <c r="G7" s="3"/>
      <c r="H7" s="3"/>
      <c r="I7" s="7">
        <f>+I6*0.09</f>
        <v>314010</v>
      </c>
      <c r="J7" s="3"/>
      <c r="K7" s="3"/>
      <c r="L7" s="3"/>
    </row>
    <row r="8" s="1" customFormat="1" spans="1:12">
      <c r="A8" s="3" t="s">
        <v>21</v>
      </c>
      <c r="B8" s="3"/>
      <c r="C8" s="3"/>
      <c r="D8" s="3"/>
      <c r="E8" s="3"/>
      <c r="F8" s="3"/>
      <c r="G8" s="3"/>
      <c r="H8" s="3"/>
      <c r="I8" s="7">
        <f>+I6+I7</f>
        <v>3803010</v>
      </c>
      <c r="J8" s="3"/>
      <c r="K8" s="3"/>
      <c r="L8" s="3"/>
    </row>
    <row r="10" ht="48" customHeight="1" spans="1:14">
      <c r="A10" s="25" t="s">
        <v>32</v>
      </c>
      <c r="B10" s="3" t="s">
        <v>33</v>
      </c>
      <c r="C10" s="3" t="s">
        <v>34</v>
      </c>
      <c r="D10" s="3" t="s">
        <v>35</v>
      </c>
      <c r="E10" s="3" t="s">
        <v>5</v>
      </c>
      <c r="F10" s="3" t="s">
        <v>31</v>
      </c>
      <c r="G10" s="3" t="s">
        <v>33</v>
      </c>
      <c r="H10" s="4" t="s">
        <v>34</v>
      </c>
      <c r="I10" s="4" t="s">
        <v>35</v>
      </c>
      <c r="J10" s="30" t="s">
        <v>31</v>
      </c>
      <c r="K10" s="3" t="s">
        <v>33</v>
      </c>
      <c r="L10" s="3" t="s">
        <v>34</v>
      </c>
      <c r="M10" s="3" t="s">
        <v>35</v>
      </c>
      <c r="N10" s="34" t="s">
        <v>31</v>
      </c>
    </row>
    <row r="11" spans="1:14">
      <c r="A11" s="3" t="s">
        <v>36</v>
      </c>
      <c r="B11" s="3">
        <v>9</v>
      </c>
      <c r="C11" s="3">
        <v>7500</v>
      </c>
      <c r="D11" s="3">
        <f>1*3</f>
        <v>3</v>
      </c>
      <c r="E11" s="7">
        <v>15</v>
      </c>
      <c r="F11" s="7">
        <f>+C11*D11*E11</f>
        <v>337500</v>
      </c>
      <c r="G11" s="3">
        <v>16</v>
      </c>
      <c r="H11" s="3">
        <f>6700</f>
        <v>6700</v>
      </c>
      <c r="I11" s="3">
        <f>+D11*2</f>
        <v>6</v>
      </c>
      <c r="J11" s="30">
        <f>+H11*I11*E11</f>
        <v>603000</v>
      </c>
      <c r="K11" s="3">
        <v>24</v>
      </c>
      <c r="L11" s="3">
        <v>5433</v>
      </c>
      <c r="M11" s="30">
        <f>+D11*3</f>
        <v>9</v>
      </c>
      <c r="N11" s="34">
        <f>+L11*M11*E11</f>
        <v>733455</v>
      </c>
    </row>
    <row r="12" spans="1:14">
      <c r="A12" s="3" t="s">
        <v>23</v>
      </c>
      <c r="B12" s="3">
        <v>9</v>
      </c>
      <c r="C12" s="3">
        <v>6500</v>
      </c>
      <c r="D12" s="3">
        <f>2*3</f>
        <v>6</v>
      </c>
      <c r="E12" s="7">
        <v>15</v>
      </c>
      <c r="F12" s="7">
        <f>+C12*D12*E12</f>
        <v>585000</v>
      </c>
      <c r="G12" s="3">
        <v>16</v>
      </c>
      <c r="H12" s="3">
        <f>5650</f>
        <v>5650</v>
      </c>
      <c r="I12" s="3">
        <f>+D12*2</f>
        <v>12</v>
      </c>
      <c r="J12" s="30">
        <f>+H12*I12*E12</f>
        <v>1017000</v>
      </c>
      <c r="K12" s="3">
        <v>24</v>
      </c>
      <c r="L12" s="3">
        <v>4450</v>
      </c>
      <c r="M12" s="30">
        <f>+D12*3</f>
        <v>18</v>
      </c>
      <c r="N12" s="34">
        <f>+L12*M12*E12</f>
        <v>1201500</v>
      </c>
    </row>
    <row r="13" spans="1:14">
      <c r="A13" s="3" t="s">
        <v>37</v>
      </c>
      <c r="B13" s="3">
        <v>9</v>
      </c>
      <c r="C13" s="3">
        <v>6000</v>
      </c>
      <c r="D13" s="3">
        <f>2*4</f>
        <v>8</v>
      </c>
      <c r="E13" s="7">
        <v>6</v>
      </c>
      <c r="F13" s="7">
        <f>+C13*D13*E13</f>
        <v>288000</v>
      </c>
      <c r="G13" s="3">
        <v>16</v>
      </c>
      <c r="H13" s="3">
        <f>5000</f>
        <v>5000</v>
      </c>
      <c r="I13" s="3">
        <f>+D13*2</f>
        <v>16</v>
      </c>
      <c r="J13" s="30">
        <f>+H13*I13*E13</f>
        <v>480000</v>
      </c>
      <c r="K13" s="3">
        <v>24</v>
      </c>
      <c r="L13" s="3">
        <v>5300</v>
      </c>
      <c r="M13" s="30">
        <f>+D13*3</f>
        <v>24</v>
      </c>
      <c r="N13" s="34">
        <f>+L13*M13*E13</f>
        <v>763200</v>
      </c>
    </row>
    <row r="14" spans="1:14">
      <c r="A14" s="26" t="s">
        <v>8</v>
      </c>
      <c r="B14" s="27"/>
      <c r="C14" s="27"/>
      <c r="D14" s="27"/>
      <c r="E14" s="28"/>
      <c r="F14" s="7">
        <f>SUM(F11:F13)</f>
        <v>1210500</v>
      </c>
      <c r="G14" s="7"/>
      <c r="H14" s="7"/>
      <c r="I14" s="7"/>
      <c r="J14" s="3">
        <f>SUM(J11:J13)</f>
        <v>2100000</v>
      </c>
      <c r="K14" s="3"/>
      <c r="L14" s="30"/>
      <c r="M14" s="34"/>
      <c r="N14" s="34">
        <f>SUM(N11:N13)</f>
        <v>2698155</v>
      </c>
    </row>
    <row r="15" spans="1:14">
      <c r="A15" s="26" t="s">
        <v>9</v>
      </c>
      <c r="B15" s="27"/>
      <c r="C15" s="27"/>
      <c r="D15" s="27"/>
      <c r="E15" s="28"/>
      <c r="F15" s="7">
        <f>+F14*0.09</f>
        <v>108945</v>
      </c>
      <c r="G15" s="7"/>
      <c r="H15" s="7"/>
      <c r="I15" s="7"/>
      <c r="J15" s="3">
        <f>+J14*0.09</f>
        <v>189000</v>
      </c>
      <c r="K15" s="3"/>
      <c r="L15" s="30"/>
      <c r="M15" s="34"/>
      <c r="N15" s="34">
        <f>+N14*0.09</f>
        <v>242833.95</v>
      </c>
    </row>
    <row r="16" spans="1:14">
      <c r="A16" s="26" t="s">
        <v>21</v>
      </c>
      <c r="B16" s="27"/>
      <c r="C16" s="27"/>
      <c r="D16" s="27"/>
      <c r="E16" s="28"/>
      <c r="F16" s="7">
        <f>+F14+F15</f>
        <v>1319445</v>
      </c>
      <c r="G16" s="7"/>
      <c r="H16" s="7"/>
      <c r="I16" s="7"/>
      <c r="J16" s="3">
        <f>+J14+J15</f>
        <v>2289000</v>
      </c>
      <c r="K16" s="3"/>
      <c r="L16" s="30"/>
      <c r="M16" s="34"/>
      <c r="N16" s="34">
        <f>+N14+N15</f>
        <v>2940988.95</v>
      </c>
    </row>
    <row r="18" spans="1:3">
      <c r="A18" s="29" t="s">
        <v>38</v>
      </c>
      <c r="B18" s="29"/>
      <c r="C18" s="30" t="s">
        <v>13</v>
      </c>
    </row>
    <row r="19" spans="1:3">
      <c r="A19" s="30" t="s">
        <v>30</v>
      </c>
      <c r="B19" s="30">
        <f>+I6</f>
        <v>3489000</v>
      </c>
      <c r="C19" s="31" t="s">
        <v>39</v>
      </c>
    </row>
    <row r="20" spans="1:12">
      <c r="A20" s="30" t="s">
        <v>32</v>
      </c>
      <c r="B20" s="30">
        <f>+J14</f>
        <v>2100000</v>
      </c>
      <c r="C20" s="32"/>
      <c r="L20">
        <f>5433+4450*2</f>
        <v>14333</v>
      </c>
    </row>
    <row r="21" spans="1:3">
      <c r="A21" s="30" t="s">
        <v>8</v>
      </c>
      <c r="B21" s="30">
        <f>+B19+B20</f>
        <v>5589000</v>
      </c>
      <c r="C21" s="32"/>
    </row>
    <row r="22" spans="1:3">
      <c r="A22" s="30" t="s">
        <v>40</v>
      </c>
      <c r="B22" s="30">
        <f>+B21*1.09</f>
        <v>6092010</v>
      </c>
      <c r="C22" s="33"/>
    </row>
    <row r="25" spans="1:3">
      <c r="A25" t="s">
        <v>41</v>
      </c>
      <c r="C25" s="21"/>
    </row>
    <row r="26" spans="1:16384">
      <c r="A26" t="s">
        <v>42</v>
      </c>
      <c r="XFD26" t="s">
        <v>43</v>
      </c>
    </row>
    <row r="27" spans="1:1">
      <c r="A27" t="s">
        <v>44</v>
      </c>
    </row>
    <row r="28" spans="1:1">
      <c r="A28" t="s">
        <v>45</v>
      </c>
    </row>
    <row r="29" spans="1:2">
      <c r="A29" t="s">
        <v>46</v>
      </c>
      <c r="B29" s="21"/>
    </row>
    <row r="30" spans="1:1">
      <c r="A30" t="s">
        <v>47</v>
      </c>
    </row>
  </sheetData>
  <mergeCells count="10">
    <mergeCell ref="A6:H6"/>
    <mergeCell ref="A7:H7"/>
    <mergeCell ref="A8:H8"/>
    <mergeCell ref="A14:E14"/>
    <mergeCell ref="A15:E15"/>
    <mergeCell ref="A16:E16"/>
    <mergeCell ref="A18:B18"/>
    <mergeCell ref="A2:A3"/>
    <mergeCell ref="A4:A5"/>
    <mergeCell ref="C19:C2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2" workbookViewId="0">
      <selection activeCell="K21" sqref="K21"/>
    </sheetView>
  </sheetViews>
  <sheetFormatPr defaultColWidth="9" defaultRowHeight="14.4"/>
  <cols>
    <col min="1" max="1" width="15" customWidth="1"/>
    <col min="2" max="3" width="14" customWidth="1"/>
    <col min="7" max="7" width="12.1296296296296" customWidth="1"/>
    <col min="8" max="8" width="44.5" customWidth="1"/>
    <col min="11" max="11" width="12.6296296296296"/>
  </cols>
  <sheetData>
    <row r="1" ht="42" customHeight="1" spans="1:8">
      <c r="A1" s="2" t="s">
        <v>48</v>
      </c>
      <c r="B1" s="2"/>
      <c r="C1" s="2"/>
      <c r="D1" s="2"/>
      <c r="E1" s="2"/>
      <c r="F1" s="2"/>
      <c r="G1" s="2"/>
      <c r="H1" s="2"/>
    </row>
    <row r="2" s="1" customFormat="1" ht="73" customHeight="1" spans="1:9">
      <c r="A2" s="3" t="s">
        <v>30</v>
      </c>
      <c r="B2" s="3" t="s">
        <v>1</v>
      </c>
      <c r="C2" s="3" t="s">
        <v>49</v>
      </c>
      <c r="D2" s="3" t="s">
        <v>50</v>
      </c>
      <c r="E2" s="4" t="s">
        <v>51</v>
      </c>
      <c r="F2" s="4" t="s">
        <v>52</v>
      </c>
      <c r="G2" s="3" t="s">
        <v>31</v>
      </c>
      <c r="H2" s="3" t="s">
        <v>13</v>
      </c>
      <c r="I2" s="22"/>
    </row>
    <row r="3" s="1" customFormat="1" ht="30" customHeight="1" spans="1:9">
      <c r="A3" s="5" t="s">
        <v>14</v>
      </c>
      <c r="B3" s="6" t="s">
        <v>53</v>
      </c>
      <c r="C3" s="7" t="s">
        <v>54</v>
      </c>
      <c r="D3" s="3">
        <v>1</v>
      </c>
      <c r="E3" s="3">
        <v>15</v>
      </c>
      <c r="F3" s="7">
        <v>155000</v>
      </c>
      <c r="G3" s="7">
        <f>+F3*D3*E3</f>
        <v>2325000</v>
      </c>
      <c r="H3" s="3"/>
      <c r="I3" s="22"/>
    </row>
    <row r="4" s="1" customFormat="1" ht="30" customHeight="1" spans="1:9">
      <c r="A4" s="8"/>
      <c r="B4" s="9"/>
      <c r="C4" s="7" t="s">
        <v>55</v>
      </c>
      <c r="D4" s="3">
        <v>1</v>
      </c>
      <c r="E4" s="3">
        <v>3</v>
      </c>
      <c r="F4" s="7">
        <v>21000</v>
      </c>
      <c r="G4" s="7">
        <f t="shared" ref="G4:G9" si="0">+F4*D4*E4</f>
        <v>63000</v>
      </c>
      <c r="H4" s="10" t="s">
        <v>56</v>
      </c>
      <c r="I4" s="22"/>
    </row>
    <row r="5" s="1" customFormat="1" ht="30" customHeight="1" spans="1:9">
      <c r="A5" s="8"/>
      <c r="B5" s="9"/>
      <c r="C5" s="7" t="s">
        <v>57</v>
      </c>
      <c r="D5" s="3">
        <v>1</v>
      </c>
      <c r="E5" s="3">
        <v>8</v>
      </c>
      <c r="F5" s="7">
        <v>38000</v>
      </c>
      <c r="G5" s="7">
        <f t="shared" si="0"/>
        <v>304000</v>
      </c>
      <c r="H5" s="11"/>
      <c r="I5" s="22"/>
    </row>
    <row r="6" s="1" customFormat="1" ht="30" customHeight="1" spans="1:9">
      <c r="A6" s="8"/>
      <c r="B6" s="9"/>
      <c r="C6" s="12" t="s">
        <v>58</v>
      </c>
      <c r="D6" s="3">
        <v>1</v>
      </c>
      <c r="E6" s="3">
        <v>4</v>
      </c>
      <c r="F6" s="7">
        <v>45000</v>
      </c>
      <c r="G6" s="7">
        <f t="shared" si="0"/>
        <v>180000</v>
      </c>
      <c r="H6" s="13"/>
      <c r="I6" s="22"/>
    </row>
    <row r="7" s="1" customFormat="1" ht="30" customHeight="1" spans="1:9">
      <c r="A7" s="8"/>
      <c r="B7" s="9"/>
      <c r="C7" s="12" t="s">
        <v>6</v>
      </c>
      <c r="D7" s="3">
        <v>1</v>
      </c>
      <c r="E7" s="3"/>
      <c r="F7" s="7"/>
      <c r="G7" s="7">
        <v>50000</v>
      </c>
      <c r="H7" s="14"/>
      <c r="I7" s="22"/>
    </row>
    <row r="8" s="1" customFormat="1" ht="30" customHeight="1" spans="1:9">
      <c r="A8" s="8"/>
      <c r="B8" s="14"/>
      <c r="C8" s="12" t="s">
        <v>59</v>
      </c>
      <c r="D8" s="3">
        <v>1</v>
      </c>
      <c r="E8" s="3"/>
      <c r="F8" s="3"/>
      <c r="G8" s="7">
        <v>300000</v>
      </c>
      <c r="H8" s="14"/>
      <c r="I8" s="22"/>
    </row>
    <row r="9" s="1" customFormat="1" ht="30" customHeight="1" spans="1:9">
      <c r="A9" s="8"/>
      <c r="B9" s="6" t="s">
        <v>60</v>
      </c>
      <c r="C9" s="7" t="s">
        <v>54</v>
      </c>
      <c r="D9" s="3">
        <v>2</v>
      </c>
      <c r="E9" s="3">
        <v>15</v>
      </c>
      <c r="F9" s="7">
        <v>24000</v>
      </c>
      <c r="G9" s="7">
        <f>+F9*D9*E9</f>
        <v>720000</v>
      </c>
      <c r="H9" s="3"/>
      <c r="I9" s="22"/>
    </row>
    <row r="10" s="1" customFormat="1" ht="30" customHeight="1" spans="1:9">
      <c r="A10" s="8"/>
      <c r="B10" s="8"/>
      <c r="C10" s="7" t="s">
        <v>55</v>
      </c>
      <c r="D10" s="3">
        <v>2</v>
      </c>
      <c r="E10" s="3">
        <v>3</v>
      </c>
      <c r="F10" s="7">
        <v>21000</v>
      </c>
      <c r="G10" s="7">
        <f>+F10*D10*E10</f>
        <v>126000</v>
      </c>
      <c r="H10" s="10" t="s">
        <v>56</v>
      </c>
      <c r="I10" s="22"/>
    </row>
    <row r="11" s="1" customFormat="1" ht="30" customHeight="1" spans="1:9">
      <c r="A11" s="8"/>
      <c r="B11" s="8"/>
      <c r="C11" s="7" t="s">
        <v>57</v>
      </c>
      <c r="D11" s="3">
        <v>2</v>
      </c>
      <c r="E11" s="3">
        <v>8</v>
      </c>
      <c r="F11" s="7">
        <v>38000</v>
      </c>
      <c r="G11" s="7">
        <f>+F11*D11*E11</f>
        <v>608000</v>
      </c>
      <c r="H11" s="11"/>
      <c r="I11" s="22"/>
    </row>
    <row r="12" s="1" customFormat="1" ht="30" customHeight="1" spans="1:9">
      <c r="A12" s="8"/>
      <c r="B12" s="8"/>
      <c r="C12" s="12" t="s">
        <v>58</v>
      </c>
      <c r="D12" s="3">
        <v>2</v>
      </c>
      <c r="E12" s="3">
        <v>4</v>
      </c>
      <c r="F12" s="7">
        <v>45000</v>
      </c>
      <c r="G12" s="7">
        <f>+F12*D12*E12</f>
        <v>360000</v>
      </c>
      <c r="H12" s="13"/>
      <c r="I12" s="22"/>
    </row>
    <row r="13" s="1" customFormat="1" ht="30" customHeight="1" spans="1:9">
      <c r="A13" s="15"/>
      <c r="B13" s="15"/>
      <c r="C13" s="12" t="s">
        <v>59</v>
      </c>
      <c r="D13" s="3">
        <v>2</v>
      </c>
      <c r="E13" s="3"/>
      <c r="F13" s="16">
        <v>50000</v>
      </c>
      <c r="G13" s="7">
        <f>+D13*F13</f>
        <v>100000</v>
      </c>
      <c r="H13" s="3"/>
      <c r="I13" s="22"/>
    </row>
    <row r="14" s="1" customFormat="1" ht="30" customHeight="1" spans="1:9">
      <c r="A14" s="4" t="s">
        <v>61</v>
      </c>
      <c r="B14" s="4" t="s">
        <v>62</v>
      </c>
      <c r="C14" s="7" t="s">
        <v>54</v>
      </c>
      <c r="D14" s="3">
        <v>4</v>
      </c>
      <c r="E14" s="3">
        <v>6</v>
      </c>
      <c r="F14" s="7">
        <v>11500</v>
      </c>
      <c r="G14" s="7">
        <f>+F14*D14*E14</f>
        <v>276000</v>
      </c>
      <c r="H14" s="3"/>
      <c r="I14" s="22"/>
    </row>
    <row r="15" s="1" customFormat="1" ht="30" customHeight="1" spans="1:9">
      <c r="A15" s="4"/>
      <c r="B15" s="3"/>
      <c r="C15" s="7" t="s">
        <v>55</v>
      </c>
      <c r="D15" s="3">
        <v>4</v>
      </c>
      <c r="E15" s="3">
        <v>1</v>
      </c>
      <c r="F15" s="7">
        <v>12500</v>
      </c>
      <c r="G15" s="7">
        <f>+F15*D15*E15</f>
        <v>50000</v>
      </c>
      <c r="H15" s="10" t="s">
        <v>63</v>
      </c>
      <c r="I15" s="22"/>
    </row>
    <row r="16" s="1" customFormat="1" ht="30" customHeight="1" spans="1:9">
      <c r="A16" s="4"/>
      <c r="B16" s="3"/>
      <c r="C16" s="7" t="s">
        <v>57</v>
      </c>
      <c r="D16" s="3">
        <v>4</v>
      </c>
      <c r="E16" s="3">
        <v>4</v>
      </c>
      <c r="F16" s="7">
        <v>21000</v>
      </c>
      <c r="G16" s="7">
        <f>+F16*D16*E16</f>
        <v>336000</v>
      </c>
      <c r="H16" s="17"/>
      <c r="I16" s="22"/>
    </row>
    <row r="17" s="1" customFormat="1" ht="30" customHeight="1" spans="1:9">
      <c r="A17" s="4"/>
      <c r="B17" s="3"/>
      <c r="C17" s="12" t="s">
        <v>58</v>
      </c>
      <c r="D17" s="3">
        <v>4</v>
      </c>
      <c r="E17" s="3">
        <v>1</v>
      </c>
      <c r="F17" s="7">
        <v>32500</v>
      </c>
      <c r="G17" s="7">
        <f>+F17*D17*E17</f>
        <v>130000</v>
      </c>
      <c r="H17" s="18"/>
      <c r="I17" s="22"/>
    </row>
    <row r="18" s="1" customFormat="1" ht="30" customHeight="1" spans="1:9">
      <c r="A18" s="6"/>
      <c r="B18" s="5"/>
      <c r="C18" s="19" t="s">
        <v>59</v>
      </c>
      <c r="D18" s="5">
        <v>4</v>
      </c>
      <c r="E18" s="5"/>
      <c r="F18" s="20">
        <v>25000</v>
      </c>
      <c r="G18" s="20">
        <f>+D18*F18</f>
        <v>100000</v>
      </c>
      <c r="H18" s="3"/>
      <c r="I18" s="22"/>
    </row>
    <row r="19" s="1" customFormat="1" ht="30" customHeight="1" spans="1:9">
      <c r="A19" s="3" t="s">
        <v>8</v>
      </c>
      <c r="B19" s="3"/>
      <c r="C19" s="3"/>
      <c r="D19" s="3"/>
      <c r="E19" s="3"/>
      <c r="F19" s="3"/>
      <c r="G19" s="7">
        <f>+SUM(G3:G18)</f>
        <v>6028000</v>
      </c>
      <c r="H19" s="3"/>
      <c r="I19" s="22"/>
    </row>
    <row r="20" s="1" customFormat="1" ht="30" customHeight="1" spans="1:9">
      <c r="A20" s="3" t="s">
        <v>9</v>
      </c>
      <c r="B20" s="3"/>
      <c r="C20" s="3"/>
      <c r="D20" s="3"/>
      <c r="E20" s="3"/>
      <c r="F20" s="3"/>
      <c r="G20" s="7">
        <f>+G19*9%</f>
        <v>542520</v>
      </c>
      <c r="H20" s="3"/>
      <c r="I20" s="22"/>
    </row>
    <row r="21" s="1" customFormat="1" ht="30" customHeight="1" spans="1:9">
      <c r="A21" s="3" t="s">
        <v>21</v>
      </c>
      <c r="B21" s="3"/>
      <c r="C21" s="3"/>
      <c r="D21" s="3"/>
      <c r="E21" s="3"/>
      <c r="F21" s="3"/>
      <c r="G21" s="7">
        <f>+G19+G20</f>
        <v>6570520</v>
      </c>
      <c r="H21" s="3"/>
      <c r="I21" s="22"/>
    </row>
    <row r="22" customFormat="1" spans="1:1">
      <c r="A22" t="s">
        <v>41</v>
      </c>
    </row>
    <row r="23" customFormat="1" spans="1:1">
      <c r="A23" t="s">
        <v>64</v>
      </c>
    </row>
    <row r="24" customFormat="1" spans="1:1">
      <c r="A24" t="s">
        <v>65</v>
      </c>
    </row>
    <row r="25" customFormat="1" spans="1:1">
      <c r="A25" t="s">
        <v>45</v>
      </c>
    </row>
    <row r="26" customFormat="1" spans="1:3">
      <c r="A26" t="s">
        <v>46</v>
      </c>
      <c r="B26" s="21"/>
      <c r="C26" s="21"/>
    </row>
    <row r="27" customFormat="1" spans="1:1">
      <c r="A27" t="s">
        <v>66</v>
      </c>
    </row>
    <row r="28" customFormat="1" spans="1:1">
      <c r="A28" t="s">
        <v>67</v>
      </c>
    </row>
    <row r="29" customFormat="1" spans="1:1">
      <c r="A29" t="s">
        <v>68</v>
      </c>
    </row>
  </sheetData>
  <mergeCells count="12">
    <mergeCell ref="A1:H1"/>
    <mergeCell ref="A19:F19"/>
    <mergeCell ref="A20:F20"/>
    <mergeCell ref="A21:F21"/>
    <mergeCell ref="A3:A13"/>
    <mergeCell ref="A14:A18"/>
    <mergeCell ref="B3:B8"/>
    <mergeCell ref="B9:B13"/>
    <mergeCell ref="B14:B18"/>
    <mergeCell ref="H4:H6"/>
    <mergeCell ref="H10:H12"/>
    <mergeCell ref="H15:H1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opLeftCell="A11" workbookViewId="0">
      <selection activeCell="K15" sqref="K15"/>
    </sheetView>
  </sheetViews>
  <sheetFormatPr defaultColWidth="9" defaultRowHeight="14.4"/>
  <cols>
    <col min="1" max="1" width="15" customWidth="1"/>
    <col min="2" max="3" width="14" customWidth="1"/>
    <col min="7" max="7" width="12.1296296296296" customWidth="1"/>
    <col min="8" max="8" width="44.5" customWidth="1"/>
    <col min="11" max="11" width="12.6296296296296"/>
  </cols>
  <sheetData>
    <row r="1" ht="42" customHeight="1" spans="1:8">
      <c r="A1" s="2" t="s">
        <v>69</v>
      </c>
      <c r="B1" s="2"/>
      <c r="C1" s="2"/>
      <c r="D1" s="2"/>
      <c r="E1" s="2"/>
      <c r="F1" s="2"/>
      <c r="G1" s="2"/>
      <c r="H1" s="2"/>
    </row>
    <row r="2" s="1" customFormat="1" ht="73" customHeight="1" spans="1:9">
      <c r="A2" s="3" t="s">
        <v>30</v>
      </c>
      <c r="B2" s="3" t="s">
        <v>1</v>
      </c>
      <c r="C2" s="3" t="s">
        <v>49</v>
      </c>
      <c r="D2" s="3" t="s">
        <v>50</v>
      </c>
      <c r="E2" s="4" t="s">
        <v>51</v>
      </c>
      <c r="F2" s="4" t="s">
        <v>52</v>
      </c>
      <c r="G2" s="3" t="s">
        <v>31</v>
      </c>
      <c r="H2" s="3" t="s">
        <v>13</v>
      </c>
      <c r="I2" s="22"/>
    </row>
    <row r="3" s="1" customFormat="1" ht="30" customHeight="1" spans="1:9">
      <c r="A3" s="5" t="s">
        <v>14</v>
      </c>
      <c r="B3" s="6" t="s">
        <v>53</v>
      </c>
      <c r="C3" s="7" t="s">
        <v>54</v>
      </c>
      <c r="D3" s="3">
        <v>1</v>
      </c>
      <c r="E3" s="3">
        <v>15</v>
      </c>
      <c r="F3" s="7"/>
      <c r="G3" s="7"/>
      <c r="H3" s="3"/>
      <c r="I3" s="22"/>
    </row>
    <row r="4" s="1" customFormat="1" ht="30" customHeight="1" spans="1:9">
      <c r="A4" s="8"/>
      <c r="B4" s="9"/>
      <c r="C4" s="7" t="s">
        <v>55</v>
      </c>
      <c r="D4" s="3">
        <v>1</v>
      </c>
      <c r="E4" s="3">
        <v>3</v>
      </c>
      <c r="F4" s="7"/>
      <c r="G4" s="7"/>
      <c r="H4" s="10" t="s">
        <v>56</v>
      </c>
      <c r="I4" s="22"/>
    </row>
    <row r="5" s="1" customFormat="1" ht="30" customHeight="1" spans="1:9">
      <c r="A5" s="8"/>
      <c r="B5" s="9"/>
      <c r="C5" s="7" t="s">
        <v>57</v>
      </c>
      <c r="D5" s="3">
        <v>1</v>
      </c>
      <c r="E5" s="3">
        <v>8</v>
      </c>
      <c r="F5" s="7"/>
      <c r="G5" s="7"/>
      <c r="H5" s="11"/>
      <c r="I5" s="22"/>
    </row>
    <row r="6" s="1" customFormat="1" ht="45" customHeight="1" spans="1:9">
      <c r="A6" s="8"/>
      <c r="B6" s="9"/>
      <c r="C6" s="12" t="s">
        <v>58</v>
      </c>
      <c r="D6" s="3">
        <v>1</v>
      </c>
      <c r="E6" s="3">
        <v>4</v>
      </c>
      <c r="F6" s="7"/>
      <c r="G6" s="7"/>
      <c r="H6" s="13"/>
      <c r="I6" s="22"/>
    </row>
    <row r="7" s="1" customFormat="1" ht="30" customHeight="1" spans="1:9">
      <c r="A7" s="8"/>
      <c r="B7" s="9"/>
      <c r="C7" s="12" t="s">
        <v>6</v>
      </c>
      <c r="D7" s="3">
        <v>1</v>
      </c>
      <c r="E7" s="3"/>
      <c r="F7" s="7"/>
      <c r="G7" s="7"/>
      <c r="H7" s="14"/>
      <c r="I7" s="22"/>
    </row>
    <row r="8" s="1" customFormat="1" ht="33" customHeight="1" spans="1:9">
      <c r="A8" s="8"/>
      <c r="B8" s="14"/>
      <c r="C8" s="12" t="s">
        <v>59</v>
      </c>
      <c r="D8" s="3">
        <v>1</v>
      </c>
      <c r="E8" s="3"/>
      <c r="F8" s="3"/>
      <c r="G8" s="7"/>
      <c r="H8" s="14"/>
      <c r="I8" s="22"/>
    </row>
    <row r="9" s="1" customFormat="1" ht="30" customHeight="1" spans="1:9">
      <c r="A9" s="8"/>
      <c r="B9" s="6" t="s">
        <v>60</v>
      </c>
      <c r="C9" s="7" t="s">
        <v>54</v>
      </c>
      <c r="D9" s="3">
        <v>2</v>
      </c>
      <c r="E9" s="3">
        <v>15</v>
      </c>
      <c r="F9" s="7"/>
      <c r="G9" s="7"/>
      <c r="H9" s="3"/>
      <c r="I9" s="22"/>
    </row>
    <row r="10" s="1" customFormat="1" ht="30" customHeight="1" spans="1:9">
      <c r="A10" s="8"/>
      <c r="B10" s="8"/>
      <c r="C10" s="7" t="s">
        <v>55</v>
      </c>
      <c r="D10" s="3">
        <v>2</v>
      </c>
      <c r="E10" s="3">
        <v>3</v>
      </c>
      <c r="F10" s="7"/>
      <c r="G10" s="7"/>
      <c r="H10" s="10" t="s">
        <v>56</v>
      </c>
      <c r="I10" s="22"/>
    </row>
    <row r="11" s="1" customFormat="1" ht="30" customHeight="1" spans="1:9">
      <c r="A11" s="8"/>
      <c r="B11" s="8"/>
      <c r="C11" s="7" t="s">
        <v>57</v>
      </c>
      <c r="D11" s="3">
        <v>2</v>
      </c>
      <c r="E11" s="3">
        <v>8</v>
      </c>
      <c r="F11" s="7"/>
      <c r="G11" s="7"/>
      <c r="H11" s="11"/>
      <c r="I11" s="22"/>
    </row>
    <row r="12" s="1" customFormat="1" ht="30" customHeight="1" spans="1:9">
      <c r="A12" s="8"/>
      <c r="B12" s="8"/>
      <c r="C12" s="12" t="s">
        <v>58</v>
      </c>
      <c r="D12" s="3">
        <v>2</v>
      </c>
      <c r="E12" s="3">
        <v>4</v>
      </c>
      <c r="F12" s="7"/>
      <c r="G12" s="7"/>
      <c r="H12" s="13"/>
      <c r="I12" s="22"/>
    </row>
    <row r="13" s="1" customFormat="1" ht="31" customHeight="1" spans="1:9">
      <c r="A13" s="15"/>
      <c r="B13" s="15"/>
      <c r="C13" s="12" t="s">
        <v>59</v>
      </c>
      <c r="D13" s="3">
        <v>2</v>
      </c>
      <c r="E13" s="3"/>
      <c r="F13" s="16"/>
      <c r="G13" s="7"/>
      <c r="H13" s="3"/>
      <c r="I13" s="22"/>
    </row>
    <row r="14" s="1" customFormat="1" ht="30" customHeight="1" spans="1:9">
      <c r="A14" s="4" t="s">
        <v>61</v>
      </c>
      <c r="B14" s="4" t="s">
        <v>62</v>
      </c>
      <c r="C14" s="7" t="s">
        <v>54</v>
      </c>
      <c r="D14" s="3">
        <v>4</v>
      </c>
      <c r="E14" s="3">
        <v>6</v>
      </c>
      <c r="F14" s="7"/>
      <c r="G14" s="7"/>
      <c r="H14" s="3"/>
      <c r="I14" s="22"/>
    </row>
    <row r="15" s="1" customFormat="1" ht="30" customHeight="1" spans="1:9">
      <c r="A15" s="4"/>
      <c r="B15" s="3"/>
      <c r="C15" s="7" t="s">
        <v>55</v>
      </c>
      <c r="D15" s="3">
        <v>4</v>
      </c>
      <c r="E15" s="3">
        <v>1</v>
      </c>
      <c r="F15" s="7"/>
      <c r="G15" s="7"/>
      <c r="H15" s="10" t="s">
        <v>63</v>
      </c>
      <c r="I15" s="22"/>
    </row>
    <row r="16" s="1" customFormat="1" ht="30" customHeight="1" spans="1:9">
      <c r="A16" s="4"/>
      <c r="B16" s="3"/>
      <c r="C16" s="7" t="s">
        <v>57</v>
      </c>
      <c r="D16" s="3">
        <v>4</v>
      </c>
      <c r="E16" s="3">
        <v>4</v>
      </c>
      <c r="F16" s="7"/>
      <c r="G16" s="7"/>
      <c r="H16" s="17"/>
      <c r="I16" s="22"/>
    </row>
    <row r="17" s="1" customFormat="1" ht="30" customHeight="1" spans="1:9">
      <c r="A17" s="4"/>
      <c r="B17" s="3"/>
      <c r="C17" s="12" t="s">
        <v>58</v>
      </c>
      <c r="D17" s="3">
        <v>4</v>
      </c>
      <c r="E17" s="3">
        <v>1</v>
      </c>
      <c r="F17" s="7"/>
      <c r="G17" s="7"/>
      <c r="H17" s="18"/>
      <c r="I17" s="22"/>
    </row>
    <row r="18" s="1" customFormat="1" ht="30" customHeight="1" spans="1:9">
      <c r="A18" s="6"/>
      <c r="B18" s="5"/>
      <c r="C18" s="19" t="s">
        <v>59</v>
      </c>
      <c r="D18" s="5">
        <v>4</v>
      </c>
      <c r="E18" s="5"/>
      <c r="F18" s="20"/>
      <c r="G18" s="20"/>
      <c r="H18" s="3"/>
      <c r="I18" s="22"/>
    </row>
    <row r="19" s="1" customFormat="1" ht="30" customHeight="1" spans="1:9">
      <c r="A19" s="3" t="s">
        <v>8</v>
      </c>
      <c r="B19" s="3"/>
      <c r="C19" s="3"/>
      <c r="D19" s="3"/>
      <c r="E19" s="3"/>
      <c r="F19" s="3"/>
      <c r="G19" s="7">
        <f>+SUM(G3:G18)</f>
        <v>0</v>
      </c>
      <c r="H19" s="3"/>
      <c r="I19" s="22"/>
    </row>
    <row r="20" s="1" customFormat="1" ht="30" customHeight="1" spans="1:9">
      <c r="A20" s="3" t="s">
        <v>9</v>
      </c>
      <c r="B20" s="3"/>
      <c r="C20" s="3"/>
      <c r="D20" s="3"/>
      <c r="E20" s="3"/>
      <c r="F20" s="3"/>
      <c r="G20" s="7">
        <f>+G19*9%</f>
        <v>0</v>
      </c>
      <c r="H20" s="3"/>
      <c r="I20" s="22"/>
    </row>
    <row r="21" s="1" customFormat="1" ht="30" customHeight="1" spans="1:9">
      <c r="A21" s="3" t="s">
        <v>21</v>
      </c>
      <c r="B21" s="3"/>
      <c r="C21" s="3"/>
      <c r="D21" s="3"/>
      <c r="E21" s="3"/>
      <c r="F21" s="3"/>
      <c r="G21" s="7">
        <f>+G19+G20</f>
        <v>0</v>
      </c>
      <c r="H21" s="3"/>
      <c r="I21" s="22"/>
    </row>
    <row r="22" customFormat="1" spans="1:1">
      <c r="A22" t="s">
        <v>41</v>
      </c>
    </row>
    <row r="23" customFormat="1" spans="1:2">
      <c r="A23" t="s">
        <v>70</v>
      </c>
      <c r="B23" t="s">
        <v>71</v>
      </c>
    </row>
    <row r="24" customFormat="1" spans="1:1">
      <c r="A24" t="s">
        <v>72</v>
      </c>
    </row>
    <row r="25" customFormat="1" spans="1:1">
      <c r="A25" t="s">
        <v>45</v>
      </c>
    </row>
    <row r="26" customFormat="1" spans="1:3">
      <c r="A26" t="s">
        <v>46</v>
      </c>
      <c r="B26" s="21"/>
      <c r="C26" s="21"/>
    </row>
    <row r="27" customFormat="1" spans="1:1">
      <c r="A27" t="s">
        <v>66</v>
      </c>
    </row>
    <row r="28" customFormat="1" spans="1:1">
      <c r="A28" t="s">
        <v>68</v>
      </c>
    </row>
  </sheetData>
  <mergeCells count="12">
    <mergeCell ref="A1:H1"/>
    <mergeCell ref="A19:F19"/>
    <mergeCell ref="A20:F20"/>
    <mergeCell ref="A21:F21"/>
    <mergeCell ref="A3:A13"/>
    <mergeCell ref="A14:A18"/>
    <mergeCell ref="B3:B8"/>
    <mergeCell ref="B9:B13"/>
    <mergeCell ref="B14:B18"/>
    <mergeCell ref="H4:H6"/>
    <mergeCell ref="H10:H12"/>
    <mergeCell ref="H15:H17"/>
  </mergeCell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控制价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国凌宵</dc:creator>
  <cp:lastModifiedBy>MCmai</cp:lastModifiedBy>
  <dcterms:created xsi:type="dcterms:W3CDTF">2022-10-20T06:57:00Z</dcterms:created>
  <dcterms:modified xsi:type="dcterms:W3CDTF">2022-10-26T11:18:27Z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595E0A0C20BD464D8D2E983C052542CA</vt:lpwstr>
  </property>
  <property fmtid="{D5CDD505-2E9C-101B-9397-08002B2CF9AE}" pid="3" name="KSOProductBuildVer">
    <vt:lpwstr>2052-11.1.0.12598</vt:lpwstr>
  </property>
</Properties>
</file>